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28680" yWindow="-120" windowWidth="21795" windowHeight="1459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7" i="1" l="1"/>
  <c r="H218" i="1"/>
  <c r="H197" i="1"/>
  <c r="H190" i="1"/>
  <c r="H20" i="1"/>
  <c r="E197" i="1" l="1"/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<sst xmlns="http://schemas.openxmlformats.org/spreadsheetml/2006/main" count="400" uniqueCount="388">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</sst>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3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8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showWhiteSpace="0" view="pageLayout" topLeftCell="A162" zoomScaleNormal="100" zoomScaleSheetLayoutView="100" workbookViewId="0">
      <selection activeCell="N198" sqref="N198"/>
    </sheetView>
  </sheetViews>
  <sheetFormatPr defaultColWidth="0.265625" defaultRowHeight="12.75"/>
  <cols>
    <col min="1" max="1" width="0.59765625" customWidth="1"/>
    <col min="2" max="2" width="10" customWidth="1"/>
    <col min="3" max="3" width="27" customWidth="1"/>
    <col min="4" max="4" width="0.73046875" style="46" customWidth="1"/>
    <col min="5" max="5" width="16.1328125" style="26" customWidth="1"/>
    <col min="6" max="6" width="13.1328125" style="59" customWidth="1"/>
    <col min="7" max="7" width="17.1328125" style="47" customWidth="1"/>
    <col min="8" max="8" width="16.1328125" style="47" customWidth="1"/>
    <col min="9" max="9" width="16.1328125" style="48" customWidth="1"/>
    <col min="10" max="10" width="0.73046875" style="23" customWidth="1"/>
    <col min="11" max="11" width="20.3984375" style="103" customWidth="1"/>
    <col min="12" max="12" width="10.59765625" style="104" hidden="1" customWidth="1"/>
    <col min="13" max="13" width="2.1328125" style="104" customWidth="1"/>
    <col min="14" max="14" width="20.3984375" style="103" customWidth="1"/>
    <col min="15" max="15" width="10.59765625" style="104" hidden="1" customWidth="1"/>
    <col min="16" max="16" width="2.1328125" style="104" customWidth="1"/>
    <col min="17" max="17" width="20.3984375" style="103" customWidth="1"/>
    <col min="18" max="18" width="10.59765625" style="104" hidden="1" customWidth="1"/>
    <col min="19" max="19" width="2.1328125" style="104" customWidth="1"/>
    <col min="20" max="20" width="20.3984375" style="103" customWidth="1"/>
    <col min="21" max="21" width="10.59765625" style="104" hidden="1" customWidth="1"/>
    <col min="22" max="22" width="2.1328125" style="104" customWidth="1"/>
    <col min="23" max="23" width="20.3984375" style="103" customWidth="1"/>
    <col min="24" max="24" width="10.59765625" style="104" hidden="1" customWidth="1"/>
    <col min="25" max="25" width="2.1328125" style="104" customWidth="1"/>
    <col min="26" max="67" width="0.265625" style="105"/>
    <col min="68" max="137" width="0.265625" style="106"/>
  </cols>
  <sheetData>
    <row r="1" spans="1:137" ht="13.5" thickBot="1">
      <c r="A1" s="341"/>
      <c r="B1" s="341"/>
      <c r="C1" s="341"/>
      <c r="D1" s="342"/>
      <c r="E1" s="348" t="s">
        <v>384</v>
      </c>
      <c r="F1" s="349"/>
      <c r="G1" s="349"/>
      <c r="H1" s="349"/>
      <c r="I1" s="349"/>
      <c r="J1" s="350"/>
    </row>
    <row r="2" spans="1:137" s="1" customFormat="1" ht="13.15">
      <c r="A2" s="343" t="s">
        <v>387</v>
      </c>
      <c r="B2" s="344"/>
      <c r="C2" s="344"/>
      <c r="D2" s="345"/>
      <c r="E2" s="354" t="s">
        <v>199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1"/>
      <c r="F5" s="362"/>
      <c r="G5" s="359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5"/>
      <c r="F6" s="336"/>
      <c r="G6" s="360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35"/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5"/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35"/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5"/>
      <c r="F12" s="356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73469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57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3.5" thickBot="1">
      <c r="A18" s="2"/>
      <c r="B18" s="311"/>
      <c r="C18" s="358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>
        <f>934+4347</f>
        <v>5281</v>
      </c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>
        <v>0</v>
      </c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5281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>
        <v>1872</v>
      </c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/>
      <c r="H26" s="253"/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1872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1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1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>
        <v>6507</v>
      </c>
      <c r="F190" s="147" t="str">
        <f>IFERROR((#REF!+G190/#REF!),"")</f>
        <v/>
      </c>
      <c r="G190" s="253"/>
      <c r="H190" s="253">
        <f>(4438*0.03)+(437*2.95)+(118*3.9)+(4338*0.2)+0</f>
        <v>2750.09</v>
      </c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2750.09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>
        <f>715+723+288</f>
        <v>1726</v>
      </c>
      <c r="F197" s="325" t="str">
        <f>IFERROR((#REF!+G197/#REF!),"")</f>
        <v/>
      </c>
      <c r="G197" s="253"/>
      <c r="H197" s="253">
        <f>55061-H190-H191</f>
        <v>52310.91</v>
      </c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/>
      <c r="H198" s="253">
        <v>694</v>
      </c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/>
      <c r="F200" s="325" t="str">
        <f>IFERROR((#REF!+G200/#REF!),"")</f>
        <v/>
      </c>
      <c r="G200" s="253"/>
      <c r="H200" s="253"/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0</v>
      </c>
      <c r="H206" s="180">
        <f>SUM(H195:H205)</f>
        <v>53004.91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62908</v>
      </c>
      <c r="F215" s="170"/>
      <c r="G215" s="72">
        <f>(G23+G28+G36+G44+G51+G58+G74+G86+G101+G116+G130+G138+G144+G149+G152+G160+G168+G177+G183+G188+G171+G193+G206+G214)</f>
        <v>0</v>
      </c>
      <c r="H215" s="72">
        <f>(H23+H28+H36+H44+H51+H58+H74+H86+H101+H116+H130+H138+H144+H149+H152+H160+H168+H177+H183+H188+H171+H193+H206+H214)</f>
        <v>62908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4.9993874967673442E-2</v>
      </c>
      <c r="C216" s="35" t="s">
        <v>172</v>
      </c>
      <c r="D216" s="14"/>
      <c r="E216" s="77"/>
      <c r="F216" s="333">
        <f>SUM(G216:I216)</f>
        <v>3673</v>
      </c>
      <c r="G216" s="304"/>
      <c r="H216" s="305">
        <v>3673</v>
      </c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1.7857872027657925E-2</v>
      </c>
      <c r="C217" s="36" t="s">
        <v>173</v>
      </c>
      <c r="D217" s="37"/>
      <c r="E217" s="78"/>
      <c r="F217" s="325">
        <f>SUM(G217:I217)</f>
        <v>1312</v>
      </c>
      <c r="G217" s="304"/>
      <c r="H217" s="305">
        <f>315+683+315-1</f>
        <v>1312</v>
      </c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1.34965767874886E-2</v>
      </c>
      <c r="C218" s="38" t="s">
        <v>174</v>
      </c>
      <c r="D218" s="37"/>
      <c r="E218" s="79"/>
      <c r="F218" s="325">
        <f>SUM(G218:I218)</f>
        <v>991.57999999999993</v>
      </c>
      <c r="G218" s="306"/>
      <c r="H218" s="307">
        <f>734.5+257.08</f>
        <v>991.57999999999993</v>
      </c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6.4982509629911934E-3</v>
      </c>
      <c r="C219" s="40" t="s">
        <v>175</v>
      </c>
      <c r="D219" s="37"/>
      <c r="E219" s="79"/>
      <c r="F219" s="325">
        <f>SUM(G219:I219)</f>
        <v>477.42</v>
      </c>
      <c r="G219" s="306"/>
      <c r="H219" s="307">
        <v>477.42</v>
      </c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5.5901128367066379E-2</v>
      </c>
      <c r="C220" s="41" t="s">
        <v>176</v>
      </c>
      <c r="D220" s="37"/>
      <c r="E220" s="80"/>
      <c r="F220" s="327">
        <f>SUM(G220:I220)</f>
        <v>4107</v>
      </c>
      <c r="G220" s="308"/>
      <c r="H220" s="309">
        <v>4107</v>
      </c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73469</v>
      </c>
      <c r="F221" s="171"/>
      <c r="G221" s="43">
        <f>SUM(G215:G220)</f>
        <v>0</v>
      </c>
      <c r="H221" s="43">
        <f>SUM(H215:H220)</f>
        <v>73469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0.4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37">
        <f>SUM(G221:I221)</f>
        <v>73469</v>
      </c>
      <c r="F222" s="338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C17:C18"/>
    <mergeCell ref="G5:G6"/>
    <mergeCell ref="E5:F5"/>
    <mergeCell ref="E9:F9"/>
    <mergeCell ref="E6:F6"/>
    <mergeCell ref="A1:D1"/>
    <mergeCell ref="A2:D2"/>
    <mergeCell ref="A4:J4"/>
    <mergeCell ref="E1:J1"/>
    <mergeCell ref="E3:J3"/>
    <mergeCell ref="E2:I2"/>
    <mergeCell ref="E7:F7"/>
    <mergeCell ref="E8:F8"/>
    <mergeCell ref="E10:F10"/>
    <mergeCell ref="E222:F222"/>
    <mergeCell ref="E11:F11"/>
    <mergeCell ref="E12:F12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B8C0B5B9C2D34098D9B5E3F2C4A227" ma:contentTypeVersion="11" ma:contentTypeDescription="Create a new document." ma:contentTypeScope="" ma:versionID="90f5bc2c37d680e5b4fc01815b7b231e">
  <xsd:schema xmlns:xsd="http://www.w3.org/2001/XMLSchema" xmlns:xs="http://www.w3.org/2001/XMLSchema" xmlns:p="http://schemas.microsoft.com/office/2006/metadata/properties" xmlns:ns2="7aaa6e60-ddad-48e9-ba86-0ae67de331ae" xmlns:ns3="ddc1d0f6-2ec1-4856-a0e4-ee6eeef33ae3" targetNamespace="http://schemas.microsoft.com/office/2006/metadata/properties" ma:root="true" ma:fieldsID="81381c4d6cf2128f2eaecb1f842d9722" ns2:_="" ns3:_="">
    <xsd:import namespace="7aaa6e60-ddad-48e9-ba86-0ae67de331ae"/>
    <xsd:import namespace="ddc1d0f6-2ec1-4856-a0e4-ee6eeef33a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a6e60-ddad-48e9-ba86-0ae67de331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1d0f6-2ec1-4856-a0e4-ee6eeef33a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2A680F-B57F-40F3-A979-55A951B593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a6e60-ddad-48e9-ba86-0ae67de331ae"/>
    <ds:schemaRef ds:uri="ddc1d0f6-2ec1-4856-a0e4-ee6eeef33a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9433BB-76D3-4DFC-BB37-3C7F49A4F675}">
  <ds:schemaRefs>
    <ds:schemaRef ds:uri="http://purl.org/dc/terms/"/>
    <ds:schemaRef ds:uri="7aaa6e60-ddad-48e9-ba86-0ae67de331ae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ddc1d0f6-2ec1-4856-a0e4-ee6eeef33ae3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ABC5E8-791A-4E95-97DE-3DEBD21289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Matt Shields</cp:lastModifiedBy>
  <cp:lastPrinted>2018-08-24T21:39:40Z</cp:lastPrinted>
  <dcterms:created xsi:type="dcterms:W3CDTF">2006-08-31T18:48:44Z</dcterms:created>
  <dcterms:modified xsi:type="dcterms:W3CDTF">2020-05-06T19:05:28Z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0x010100A7B8C0B5B9C2D34098D9B5E3F2C4A227</vt:lpwstr>
  </property>
</Properties>
</file>